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rp3.praha3.cz\fold$\kristynaa\Documents\106\Případy\ROK 2023\23-109 - Macháček\"/>
    </mc:Choice>
  </mc:AlternateContent>
  <xr:revisionPtr revIDLastSave="0" documentId="13_ncr:1_{EECCC184-9900-41CB-A3F5-DE8A4DE23707}" xr6:coauthVersionLast="47" xr6:coauthVersionMax="47" xr10:uidLastSave="{00000000-0000-0000-0000-000000000000}"/>
  <bookViews>
    <workbookView xWindow="-120" yWindow="-120" windowWidth="29040" windowHeight="15720" xr2:uid="{0DC88271-FE86-411C-B9A3-3E7D27E38A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1" l="1"/>
  <c r="B121" i="1"/>
  <c r="C121" i="1"/>
  <c r="C89" i="1"/>
  <c r="D89" i="1" s="1"/>
  <c r="C41" i="1"/>
  <c r="B41" i="1"/>
  <c r="L28" i="1"/>
  <c r="C28" i="1"/>
  <c r="D28" i="1" s="1"/>
  <c r="C50" i="1"/>
  <c r="B50" i="1"/>
  <c r="C120" i="1"/>
  <c r="D120" i="1" s="1"/>
  <c r="C119" i="1"/>
  <c r="D119" i="1" s="1"/>
  <c r="C118" i="1"/>
  <c r="D118" i="1" s="1"/>
  <c r="C117" i="1"/>
  <c r="D117" i="1" s="1"/>
  <c r="L116" i="1"/>
  <c r="C116" i="1"/>
  <c r="D116" i="1" s="1"/>
  <c r="C115" i="1"/>
  <c r="D115" i="1" s="1"/>
  <c r="C114" i="1"/>
  <c r="D114" i="1" s="1"/>
  <c r="L112" i="1"/>
  <c r="L113" i="1"/>
  <c r="L114" i="1"/>
  <c r="L115" i="1"/>
  <c r="L117" i="1"/>
  <c r="L118" i="1"/>
  <c r="L119" i="1"/>
  <c r="L120" i="1"/>
  <c r="L121" i="1"/>
  <c r="C113" i="1"/>
  <c r="D113" i="1" s="1"/>
  <c r="C112" i="1"/>
  <c r="D112" i="1" s="1"/>
  <c r="C111" i="1"/>
  <c r="D111" i="1" s="1"/>
  <c r="C109" i="1"/>
  <c r="D109" i="1" s="1"/>
  <c r="C110" i="1"/>
  <c r="D110" i="1" s="1"/>
  <c r="C106" i="1"/>
  <c r="D106" i="1" s="1"/>
  <c r="C105" i="1"/>
  <c r="D105" i="1" s="1"/>
  <c r="C108" i="1"/>
  <c r="D108" i="1" s="1"/>
  <c r="C107" i="1"/>
  <c r="D107" i="1" s="1"/>
  <c r="C104" i="1"/>
  <c r="D104" i="1" s="1"/>
  <c r="D91" i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68" i="1"/>
  <c r="D68" i="1" s="1"/>
  <c r="C67" i="1"/>
  <c r="D67" i="1" s="1"/>
  <c r="C71" i="1"/>
  <c r="D71" i="1" s="1"/>
  <c r="C70" i="1"/>
  <c r="D70" i="1" s="1"/>
  <c r="C69" i="1"/>
  <c r="D69" i="1" s="1"/>
  <c r="C66" i="1"/>
  <c r="D66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48" i="1"/>
  <c r="D48" i="1" s="1"/>
  <c r="C47" i="1"/>
  <c r="D47" i="1" s="1"/>
  <c r="C51" i="1"/>
  <c r="D51" i="1" s="1"/>
  <c r="C52" i="1"/>
  <c r="D52" i="1" s="1"/>
  <c r="C49" i="1"/>
  <c r="D49" i="1" s="1"/>
  <c r="C46" i="1"/>
  <c r="D46" i="1" s="1"/>
  <c r="C43" i="1"/>
  <c r="D43" i="1" s="1"/>
  <c r="C42" i="1"/>
  <c r="D42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26" i="1"/>
  <c r="D26" i="1" s="1"/>
  <c r="C25" i="1"/>
  <c r="D25" i="1" s="1"/>
  <c r="C30" i="1"/>
  <c r="D30" i="1" s="1"/>
  <c r="C27" i="1"/>
  <c r="D27" i="1" s="1"/>
  <c r="C29" i="1"/>
  <c r="D29" i="1" s="1"/>
  <c r="C24" i="1"/>
  <c r="D24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5" i="1"/>
  <c r="D5" i="1" s="1"/>
  <c r="C4" i="1"/>
  <c r="D4" i="1" s="1"/>
  <c r="C9" i="1"/>
  <c r="D9" i="1" s="1"/>
  <c r="C8" i="1"/>
  <c r="D8" i="1" s="1"/>
  <c r="C7" i="1"/>
  <c r="D7" i="1" s="1"/>
  <c r="C6" i="1"/>
  <c r="D6" i="1" s="1"/>
  <c r="C3" i="1"/>
  <c r="D3" i="1" s="1"/>
  <c r="C88" i="1"/>
  <c r="D88" i="1" s="1"/>
  <c r="C85" i="1"/>
  <c r="D85" i="1" s="1"/>
  <c r="C101" i="1"/>
  <c r="D101" i="1" s="1"/>
  <c r="C100" i="1"/>
  <c r="D100" i="1" s="1"/>
  <c r="C99" i="1"/>
  <c r="D99" i="1" s="1"/>
  <c r="C98" i="1"/>
  <c r="D98" i="1" s="1"/>
  <c r="C97" i="1"/>
  <c r="D97" i="1" s="1"/>
  <c r="L96" i="1"/>
  <c r="C96" i="1"/>
  <c r="D96" i="1" s="1"/>
  <c r="C95" i="1"/>
  <c r="D95" i="1" s="1"/>
  <c r="C94" i="1"/>
  <c r="D94" i="1" s="1"/>
  <c r="C93" i="1"/>
  <c r="D93" i="1" s="1"/>
  <c r="L92" i="1"/>
  <c r="L93" i="1"/>
  <c r="L94" i="1"/>
  <c r="L95" i="1"/>
  <c r="L97" i="1"/>
  <c r="L98" i="1"/>
  <c r="L99" i="1"/>
  <c r="L100" i="1"/>
  <c r="L101" i="1"/>
  <c r="L104" i="1"/>
  <c r="L105" i="1"/>
  <c r="L106" i="1"/>
  <c r="L107" i="1"/>
  <c r="L108" i="1"/>
  <c r="L110" i="1"/>
  <c r="L111" i="1"/>
  <c r="C92" i="1"/>
  <c r="D92" i="1" s="1"/>
  <c r="C90" i="1"/>
  <c r="D90" i="1" s="1"/>
  <c r="C87" i="1"/>
  <c r="D87" i="1" s="1"/>
  <c r="C86" i="1"/>
  <c r="D86" i="1" s="1"/>
  <c r="L76" i="1"/>
  <c r="L63" i="1"/>
  <c r="L66" i="1"/>
  <c r="L67" i="1"/>
  <c r="L68" i="1"/>
  <c r="L69" i="1"/>
  <c r="L70" i="1"/>
  <c r="L71" i="1"/>
  <c r="L72" i="1"/>
  <c r="L73" i="1"/>
  <c r="L74" i="1"/>
  <c r="L75" i="1"/>
  <c r="L77" i="1"/>
  <c r="L78" i="1"/>
  <c r="L79" i="1"/>
  <c r="L80" i="1"/>
  <c r="L81" i="1"/>
  <c r="L82" i="1"/>
  <c r="L85" i="1"/>
  <c r="L86" i="1"/>
  <c r="L87" i="1"/>
  <c r="L88" i="1"/>
  <c r="L89" i="1"/>
  <c r="L90" i="1"/>
  <c r="L91" i="1"/>
  <c r="L60" i="1"/>
  <c r="L41" i="1"/>
  <c r="L42" i="1"/>
  <c r="L4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3" i="1"/>
  <c r="D121" i="1" l="1"/>
  <c r="D41" i="1"/>
  <c r="D50" i="1"/>
</calcChain>
</file>

<file path=xl/sharedStrings.xml><?xml version="1.0" encoding="utf-8"?>
<sst xmlns="http://schemas.openxmlformats.org/spreadsheetml/2006/main" count="7" uniqueCount="7">
  <si>
    <t>odměny mimořádné</t>
  </si>
  <si>
    <t>počet odpracovaných hodin</t>
  </si>
  <si>
    <t>průměr/měsíc</t>
  </si>
  <si>
    <t>odměny celkem</t>
  </si>
  <si>
    <t>hrubý plat/rok</t>
  </si>
  <si>
    <t>průměrný počet hodin/měsíc</t>
  </si>
  <si>
    <t>vedoucí odboru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</si>
</sst>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9D72-72D5-4A7E-A48E-77DEADC40E47}">
  <dimension ref="A1:M121"/>
  <sheetViews>
    <sheetView tabSelected="1" topLeftCell="A39" workbookViewId="0">
      <selection activeCell="I112" sqref="I112"/>
    </sheetView>
  </sheetViews>
  <sheetFormatPr defaultRowHeight="15" x14ac:dyDescent="0.25"/>
  <cols>
    <col min="1" max="1" width="14.85546875" bestFit="1" customWidth="1"/>
    <col min="2" max="2" width="13.85546875" bestFit="1" customWidth="1"/>
    <col min="3" max="3" width="27.140625" bestFit="1" customWidth="1"/>
    <col min="4" max="4" width="32.140625" customWidth="1"/>
    <col min="5" max="10" width="7" bestFit="1" customWidth="1"/>
    <col min="11" max="11" width="6" bestFit="1" customWidth="1"/>
    <col min="12" max="12" width="15.28515625" bestFit="1" customWidth="1"/>
    <col min="13" max="13" width="10.140625" bestFit="1" customWidth="1"/>
  </cols>
  <sheetData>
    <row r="1" spans="1:12" ht="15.75" thickBot="1" x14ac:dyDescent="0.3">
      <c r="A1" s="2">
        <v>2018</v>
      </c>
      <c r="C1" t="s">
        <v>5</v>
      </c>
      <c r="D1">
        <v>172.92</v>
      </c>
    </row>
    <row r="2" spans="1:12" ht="15.75" thickBot="1" x14ac:dyDescent="0.3">
      <c r="A2" s="3" t="s">
        <v>6</v>
      </c>
      <c r="B2" s="3" t="s">
        <v>4</v>
      </c>
      <c r="C2" s="3" t="s">
        <v>1</v>
      </c>
      <c r="D2" s="3" t="s">
        <v>2</v>
      </c>
      <c r="E2" s="4" t="s">
        <v>0</v>
      </c>
      <c r="F2" s="4"/>
      <c r="G2" s="4"/>
      <c r="H2" s="4"/>
      <c r="I2" s="4"/>
      <c r="J2" s="4"/>
      <c r="K2" s="4"/>
      <c r="L2" s="3" t="s">
        <v>3</v>
      </c>
    </row>
    <row r="3" spans="1:12" x14ac:dyDescent="0.25">
      <c r="A3">
        <v>1</v>
      </c>
      <c r="B3">
        <v>637002</v>
      </c>
      <c r="C3">
        <f>1672+200</f>
        <v>1872</v>
      </c>
      <c r="D3">
        <f>B3/C3*$D$1</f>
        <v>58841.018076923072</v>
      </c>
      <c r="E3">
        <v>20000</v>
      </c>
      <c r="L3">
        <f t="shared" ref="L3:L21" si="0">SUM(E3:K3)</f>
        <v>20000</v>
      </c>
    </row>
    <row r="4" spans="1:12" x14ac:dyDescent="0.25">
      <c r="A4">
        <v>2</v>
      </c>
      <c r="B4">
        <v>799699</v>
      </c>
      <c r="C4">
        <f>1848+200</f>
        <v>2048</v>
      </c>
      <c r="D4">
        <f t="shared" ref="D4:D61" si="1">B4/C4*$D$1</f>
        <v>67521.460488281242</v>
      </c>
      <c r="E4">
        <v>50000</v>
      </c>
      <c r="F4">
        <v>50000</v>
      </c>
      <c r="L4">
        <f t="shared" si="0"/>
        <v>100000</v>
      </c>
    </row>
    <row r="5" spans="1:12" x14ac:dyDescent="0.25">
      <c r="A5">
        <v>3</v>
      </c>
      <c r="B5">
        <v>668816</v>
      </c>
      <c r="C5">
        <f>1656+200</f>
        <v>1856</v>
      </c>
      <c r="D5">
        <f t="shared" si="1"/>
        <v>62312.318275862068</v>
      </c>
      <c r="E5">
        <v>25000</v>
      </c>
      <c r="L5">
        <f t="shared" si="0"/>
        <v>25000</v>
      </c>
    </row>
    <row r="6" spans="1:12" x14ac:dyDescent="0.25">
      <c r="A6">
        <v>4</v>
      </c>
      <c r="B6">
        <v>607607</v>
      </c>
      <c r="C6">
        <f>1528+200</f>
        <v>1728</v>
      </c>
      <c r="D6">
        <f t="shared" si="1"/>
        <v>60802.894930555551</v>
      </c>
      <c r="E6">
        <v>25000</v>
      </c>
      <c r="F6">
        <v>25000</v>
      </c>
      <c r="L6">
        <f t="shared" si="0"/>
        <v>50000</v>
      </c>
    </row>
    <row r="7" spans="1:12" x14ac:dyDescent="0.25">
      <c r="A7">
        <v>5</v>
      </c>
      <c r="B7">
        <v>724870</v>
      </c>
      <c r="C7">
        <f>1842+200</f>
        <v>2042</v>
      </c>
      <c r="D7">
        <f t="shared" si="1"/>
        <v>61383.21273261508</v>
      </c>
      <c r="E7">
        <v>40000</v>
      </c>
      <c r="L7">
        <f t="shared" si="0"/>
        <v>40000</v>
      </c>
    </row>
    <row r="8" spans="1:12" x14ac:dyDescent="0.25">
      <c r="A8">
        <v>6</v>
      </c>
      <c r="B8">
        <v>547470</v>
      </c>
      <c r="C8">
        <f>1848+200</f>
        <v>2048</v>
      </c>
      <c r="D8">
        <f t="shared" si="1"/>
        <v>46224.859570312496</v>
      </c>
      <c r="E8">
        <v>28000</v>
      </c>
      <c r="F8">
        <v>44000</v>
      </c>
      <c r="L8">
        <f t="shared" si="0"/>
        <v>72000</v>
      </c>
    </row>
    <row r="9" spans="1:12" x14ac:dyDescent="0.25">
      <c r="A9">
        <v>7</v>
      </c>
      <c r="B9">
        <v>846013</v>
      </c>
      <c r="C9">
        <f>1848+200</f>
        <v>2048</v>
      </c>
      <c r="D9">
        <f t="shared" si="1"/>
        <v>71431.91794921874</v>
      </c>
      <c r="E9">
        <v>50000</v>
      </c>
      <c r="F9">
        <v>60000</v>
      </c>
      <c r="L9">
        <f t="shared" si="0"/>
        <v>110000</v>
      </c>
    </row>
    <row r="10" spans="1:12" x14ac:dyDescent="0.25">
      <c r="A10">
        <v>8</v>
      </c>
      <c r="B10">
        <v>426047</v>
      </c>
      <c r="C10">
        <f>1064+184</f>
        <v>1248</v>
      </c>
      <c r="D10">
        <f t="shared" si="1"/>
        <v>59032.08913461538</v>
      </c>
      <c r="L10">
        <f t="shared" si="0"/>
        <v>0</v>
      </c>
    </row>
    <row r="11" spans="1:12" x14ac:dyDescent="0.25">
      <c r="A11">
        <v>9</v>
      </c>
      <c r="B11">
        <v>502701</v>
      </c>
      <c r="C11">
        <f>1602.72+200</f>
        <v>1802.72</v>
      </c>
      <c r="D11">
        <f t="shared" si="1"/>
        <v>48219.943707286759</v>
      </c>
      <c r="E11">
        <v>25000</v>
      </c>
      <c r="L11">
        <f t="shared" si="0"/>
        <v>25000</v>
      </c>
    </row>
    <row r="12" spans="1:12" x14ac:dyDescent="0.25">
      <c r="A12">
        <v>10</v>
      </c>
      <c r="B12">
        <v>1093234</v>
      </c>
      <c r="C12">
        <f>1895.67+200</f>
        <v>2095.67</v>
      </c>
      <c r="D12">
        <f t="shared" si="1"/>
        <v>90206.007281680781</v>
      </c>
      <c r="E12">
        <v>49500</v>
      </c>
      <c r="F12">
        <v>60000</v>
      </c>
      <c r="G12">
        <v>60000</v>
      </c>
      <c r="H12">
        <v>60000</v>
      </c>
      <c r="I12">
        <v>30000</v>
      </c>
      <c r="L12">
        <f t="shared" si="0"/>
        <v>259500</v>
      </c>
    </row>
    <row r="13" spans="1:12" x14ac:dyDescent="0.25">
      <c r="A13">
        <v>11</v>
      </c>
      <c r="B13">
        <v>850662</v>
      </c>
      <c r="C13">
        <f>1848+200</f>
        <v>2048</v>
      </c>
      <c r="D13">
        <f t="shared" si="1"/>
        <v>71824.449726562496</v>
      </c>
      <c r="E13">
        <v>55000</v>
      </c>
      <c r="F13">
        <v>55000</v>
      </c>
      <c r="L13">
        <f t="shared" si="0"/>
        <v>110000</v>
      </c>
    </row>
    <row r="14" spans="1:12" x14ac:dyDescent="0.25">
      <c r="A14">
        <v>12</v>
      </c>
      <c r="B14">
        <v>782152</v>
      </c>
      <c r="C14">
        <f>1848+200</f>
        <v>2048</v>
      </c>
      <c r="D14">
        <f t="shared" si="1"/>
        <v>66039.904218750002</v>
      </c>
      <c r="E14">
        <v>40000</v>
      </c>
      <c r="F14">
        <v>40000</v>
      </c>
      <c r="L14">
        <f t="shared" si="0"/>
        <v>80000</v>
      </c>
    </row>
    <row r="15" spans="1:12" x14ac:dyDescent="0.25">
      <c r="A15">
        <v>13</v>
      </c>
      <c r="B15">
        <v>805877</v>
      </c>
      <c r="C15">
        <f>1818.07+200</f>
        <v>2018.07</v>
      </c>
      <c r="D15">
        <f t="shared" si="1"/>
        <v>69052.238445643612</v>
      </c>
      <c r="E15">
        <v>50000</v>
      </c>
      <c r="F15">
        <v>60000</v>
      </c>
      <c r="L15">
        <f t="shared" si="0"/>
        <v>110000</v>
      </c>
    </row>
    <row r="16" spans="1:12" x14ac:dyDescent="0.25">
      <c r="A16">
        <v>14</v>
      </c>
      <c r="B16">
        <v>1008422</v>
      </c>
      <c r="C16">
        <f>1964.7+120</f>
        <v>2084.6999999999998</v>
      </c>
      <c r="D16">
        <f t="shared" si="1"/>
        <v>83645.767851489421</v>
      </c>
      <c r="E16">
        <v>55000</v>
      </c>
      <c r="F16">
        <v>55000</v>
      </c>
      <c r="G16">
        <v>70000</v>
      </c>
      <c r="H16">
        <v>70000</v>
      </c>
      <c r="I16">
        <v>30000</v>
      </c>
      <c r="L16">
        <f t="shared" si="0"/>
        <v>280000</v>
      </c>
    </row>
    <row r="17" spans="1:12" x14ac:dyDescent="0.25">
      <c r="A17">
        <v>15</v>
      </c>
      <c r="B17">
        <v>945750</v>
      </c>
      <c r="C17">
        <f>1840+200</f>
        <v>2040</v>
      </c>
      <c r="D17">
        <f t="shared" si="1"/>
        <v>80166.220588235286</v>
      </c>
      <c r="E17">
        <v>62000</v>
      </c>
      <c r="F17">
        <v>35000</v>
      </c>
      <c r="G17">
        <v>65000</v>
      </c>
      <c r="H17">
        <v>30000</v>
      </c>
      <c r="L17">
        <f t="shared" si="0"/>
        <v>192000</v>
      </c>
    </row>
    <row r="18" spans="1:12" x14ac:dyDescent="0.25">
      <c r="A18">
        <v>16</v>
      </c>
      <c r="B18">
        <v>813003</v>
      </c>
      <c r="C18">
        <f>1830.5+200</f>
        <v>2030.5</v>
      </c>
      <c r="D18">
        <f t="shared" si="1"/>
        <v>69236.384516129023</v>
      </c>
      <c r="E18">
        <v>3000</v>
      </c>
      <c r="F18">
        <v>50000</v>
      </c>
      <c r="G18">
        <v>60000</v>
      </c>
      <c r="L18">
        <f t="shared" si="0"/>
        <v>113000</v>
      </c>
    </row>
    <row r="19" spans="1:12" x14ac:dyDescent="0.25">
      <c r="A19">
        <v>17</v>
      </c>
      <c r="B19">
        <v>861690</v>
      </c>
      <c r="C19">
        <f>1848+200</f>
        <v>2048</v>
      </c>
      <c r="D19">
        <f t="shared" si="1"/>
        <v>72755.583398437491</v>
      </c>
      <c r="E19">
        <v>50000</v>
      </c>
      <c r="F19">
        <v>60000</v>
      </c>
      <c r="L19">
        <f t="shared" si="0"/>
        <v>110000</v>
      </c>
    </row>
    <row r="20" spans="1:12" x14ac:dyDescent="0.25">
      <c r="A20">
        <v>18</v>
      </c>
      <c r="B20">
        <v>713052</v>
      </c>
      <c r="C20">
        <f>1664+200</f>
        <v>1864</v>
      </c>
      <c r="D20">
        <f t="shared" si="1"/>
        <v>66148.579313304712</v>
      </c>
      <c r="E20">
        <v>30000</v>
      </c>
      <c r="F20">
        <v>55000</v>
      </c>
      <c r="G20">
        <v>25000</v>
      </c>
      <c r="L20">
        <f t="shared" si="0"/>
        <v>110000</v>
      </c>
    </row>
    <row r="21" spans="1:12" x14ac:dyDescent="0.25">
      <c r="A21">
        <v>19</v>
      </c>
      <c r="B21">
        <v>1148658</v>
      </c>
      <c r="C21">
        <f>1848+200</f>
        <v>2048</v>
      </c>
      <c r="D21">
        <f t="shared" si="1"/>
        <v>96985.322929687492</v>
      </c>
      <c r="E21">
        <v>55000</v>
      </c>
      <c r="F21">
        <v>60000</v>
      </c>
      <c r="L21">
        <f t="shared" si="0"/>
        <v>115000</v>
      </c>
    </row>
    <row r="23" spans="1:12" x14ac:dyDescent="0.25">
      <c r="A23" s="2">
        <v>2019</v>
      </c>
    </row>
    <row r="24" spans="1:12" x14ac:dyDescent="0.25">
      <c r="A24">
        <v>1</v>
      </c>
      <c r="B24">
        <v>754041</v>
      </c>
      <c r="C24">
        <f>1856+200</f>
        <v>2056</v>
      </c>
      <c r="D24">
        <f t="shared" si="1"/>
        <v>63418.66231517509</v>
      </c>
      <c r="E24">
        <v>15000</v>
      </c>
      <c r="F24">
        <v>10000</v>
      </c>
      <c r="G24">
        <v>15000</v>
      </c>
      <c r="H24">
        <v>30000</v>
      </c>
      <c r="L24">
        <f t="shared" ref="L24:L43" si="2">SUM(E24:K24)</f>
        <v>70000</v>
      </c>
    </row>
    <row r="25" spans="1:12" x14ac:dyDescent="0.25">
      <c r="A25">
        <v>2</v>
      </c>
      <c r="B25">
        <v>927385</v>
      </c>
      <c r="C25">
        <f>1848+200</f>
        <v>2048</v>
      </c>
      <c r="D25">
        <f t="shared" si="1"/>
        <v>78302.448339843744</v>
      </c>
      <c r="E25">
        <v>30000</v>
      </c>
      <c r="F25">
        <v>40000</v>
      </c>
      <c r="G25">
        <v>40000</v>
      </c>
      <c r="H25">
        <v>70000</v>
      </c>
      <c r="L25">
        <f t="shared" si="2"/>
        <v>180000</v>
      </c>
    </row>
    <row r="26" spans="1:12" x14ac:dyDescent="0.25">
      <c r="A26">
        <v>3</v>
      </c>
      <c r="B26">
        <v>862710</v>
      </c>
      <c r="C26">
        <f>1642.55+200</f>
        <v>1842.55</v>
      </c>
      <c r="D26">
        <f t="shared" si="1"/>
        <v>80963.780195924133</v>
      </c>
      <c r="E26">
        <v>40000</v>
      </c>
      <c r="F26">
        <v>30000</v>
      </c>
      <c r="G26">
        <v>40000</v>
      </c>
      <c r="H26">
        <v>60000</v>
      </c>
      <c r="L26">
        <f t="shared" si="2"/>
        <v>170000</v>
      </c>
    </row>
    <row r="27" spans="1:12" x14ac:dyDescent="0.25">
      <c r="A27">
        <v>4</v>
      </c>
      <c r="B27">
        <v>759998</v>
      </c>
      <c r="C27">
        <f>1832+200</f>
        <v>2032</v>
      </c>
      <c r="D27">
        <f t="shared" si="1"/>
        <v>64674.632952755906</v>
      </c>
      <c r="E27">
        <v>15000</v>
      </c>
      <c r="F27">
        <v>12000</v>
      </c>
      <c r="G27">
        <v>20000</v>
      </c>
      <c r="H27">
        <v>30000</v>
      </c>
      <c r="L27">
        <f t="shared" si="2"/>
        <v>77000</v>
      </c>
    </row>
    <row r="28" spans="1:12" x14ac:dyDescent="0.25">
      <c r="A28">
        <v>5</v>
      </c>
      <c r="B28">
        <v>867191</v>
      </c>
      <c r="C28">
        <f>1846+200</f>
        <v>2046</v>
      </c>
      <c r="D28">
        <f t="shared" si="1"/>
        <v>73291.626451612901</v>
      </c>
      <c r="E28">
        <v>20000</v>
      </c>
      <c r="F28">
        <v>20000</v>
      </c>
      <c r="G28">
        <v>30000</v>
      </c>
      <c r="H28">
        <v>80000</v>
      </c>
      <c r="L28">
        <f t="shared" si="2"/>
        <v>150000</v>
      </c>
    </row>
    <row r="29" spans="1:12" x14ac:dyDescent="0.25">
      <c r="A29">
        <v>6</v>
      </c>
      <c r="B29">
        <v>75861</v>
      </c>
      <c r="C29">
        <f>144+24</f>
        <v>168</v>
      </c>
      <c r="D29">
        <f t="shared" si="1"/>
        <v>78082.643571428562</v>
      </c>
      <c r="E29">
        <v>35000</v>
      </c>
      <c r="L29">
        <f t="shared" si="2"/>
        <v>35000</v>
      </c>
    </row>
    <row r="30" spans="1:12" x14ac:dyDescent="0.25">
      <c r="A30">
        <v>7</v>
      </c>
      <c r="B30">
        <v>1069846</v>
      </c>
      <c r="C30">
        <f>1848+200</f>
        <v>2048</v>
      </c>
      <c r="D30">
        <f t="shared" si="1"/>
        <v>90330.942539062497</v>
      </c>
      <c r="E30">
        <v>40000</v>
      </c>
      <c r="F30">
        <v>60000</v>
      </c>
      <c r="G30">
        <v>50000</v>
      </c>
      <c r="H30">
        <v>80000</v>
      </c>
      <c r="I30">
        <v>10000</v>
      </c>
      <c r="L30">
        <f t="shared" si="2"/>
        <v>240000</v>
      </c>
    </row>
    <row r="31" spans="1:12" x14ac:dyDescent="0.25">
      <c r="A31">
        <v>8</v>
      </c>
      <c r="B31">
        <v>187271</v>
      </c>
      <c r="C31">
        <f>20.5+156</f>
        <v>176.5</v>
      </c>
      <c r="D31">
        <f t="shared" si="1"/>
        <v>183472.52872521244</v>
      </c>
      <c r="L31">
        <f t="shared" si="2"/>
        <v>0</v>
      </c>
    </row>
    <row r="32" spans="1:12" x14ac:dyDescent="0.25">
      <c r="A32">
        <v>9</v>
      </c>
      <c r="B32">
        <v>706575</v>
      </c>
      <c r="C32">
        <f>1848+200</f>
        <v>2048</v>
      </c>
      <c r="D32">
        <f t="shared" si="1"/>
        <v>59658.666503906243</v>
      </c>
      <c r="E32">
        <v>15000</v>
      </c>
      <c r="F32">
        <v>30000</v>
      </c>
      <c r="G32">
        <v>30000</v>
      </c>
      <c r="H32">
        <v>10000</v>
      </c>
      <c r="I32">
        <v>10000</v>
      </c>
      <c r="L32">
        <f t="shared" si="2"/>
        <v>95000</v>
      </c>
    </row>
    <row r="33" spans="1:13" x14ac:dyDescent="0.25">
      <c r="A33">
        <v>10</v>
      </c>
      <c r="B33">
        <v>1136170</v>
      </c>
      <c r="C33">
        <f>1857.97+200</f>
        <v>2057.9700000000003</v>
      </c>
      <c r="D33">
        <f t="shared" si="1"/>
        <v>95466.171226985796</v>
      </c>
      <c r="E33">
        <v>50000</v>
      </c>
      <c r="F33">
        <v>50000</v>
      </c>
      <c r="G33">
        <v>50000</v>
      </c>
      <c r="H33">
        <v>110000</v>
      </c>
      <c r="I33">
        <v>10000</v>
      </c>
      <c r="L33">
        <f t="shared" si="2"/>
        <v>270000</v>
      </c>
    </row>
    <row r="34" spans="1:13" x14ac:dyDescent="0.25">
      <c r="A34">
        <v>11</v>
      </c>
      <c r="B34">
        <v>973278</v>
      </c>
      <c r="C34">
        <f>1856+200</f>
        <v>2056</v>
      </c>
      <c r="D34">
        <f t="shared" si="1"/>
        <v>81857.602996108952</v>
      </c>
      <c r="E34">
        <v>30000</v>
      </c>
      <c r="F34">
        <v>35000</v>
      </c>
      <c r="G34">
        <v>40000</v>
      </c>
      <c r="H34">
        <v>80000</v>
      </c>
      <c r="L34">
        <f t="shared" si="2"/>
        <v>185000</v>
      </c>
    </row>
    <row r="35" spans="1:13" ht="14.25" customHeight="1" x14ac:dyDescent="0.25">
      <c r="A35">
        <v>12</v>
      </c>
      <c r="B35">
        <v>810161</v>
      </c>
      <c r="C35">
        <f>1856+200</f>
        <v>2056</v>
      </c>
      <c r="D35">
        <f t="shared" si="1"/>
        <v>68138.63819066147</v>
      </c>
      <c r="E35">
        <v>30000</v>
      </c>
      <c r="F35">
        <v>20000</v>
      </c>
      <c r="G35">
        <v>40000</v>
      </c>
      <c r="L35">
        <f t="shared" si="2"/>
        <v>90000</v>
      </c>
    </row>
    <row r="36" spans="1:13" x14ac:dyDescent="0.25">
      <c r="A36">
        <v>13</v>
      </c>
      <c r="B36">
        <v>911947</v>
      </c>
      <c r="C36">
        <f>1884.5+200</f>
        <v>2084.5</v>
      </c>
      <c r="D36">
        <f t="shared" si="1"/>
        <v>75650.695725593658</v>
      </c>
      <c r="E36">
        <v>20000</v>
      </c>
      <c r="F36">
        <v>20000</v>
      </c>
      <c r="G36">
        <v>30000</v>
      </c>
      <c r="H36">
        <v>90000</v>
      </c>
      <c r="L36">
        <f t="shared" si="2"/>
        <v>160000</v>
      </c>
    </row>
    <row r="37" spans="1:13" x14ac:dyDescent="0.25">
      <c r="A37">
        <v>14</v>
      </c>
      <c r="B37">
        <v>1036861</v>
      </c>
      <c r="C37">
        <f>1768+280</f>
        <v>2048</v>
      </c>
      <c r="D37">
        <f t="shared" si="1"/>
        <v>87545.900449218738</v>
      </c>
      <c r="E37">
        <v>40000</v>
      </c>
      <c r="F37">
        <v>50000</v>
      </c>
      <c r="G37">
        <v>40000</v>
      </c>
      <c r="H37">
        <v>100000</v>
      </c>
      <c r="I37">
        <v>15000</v>
      </c>
      <c r="L37">
        <f t="shared" si="2"/>
        <v>245000</v>
      </c>
    </row>
    <row r="38" spans="1:13" x14ac:dyDescent="0.25">
      <c r="A38">
        <v>15</v>
      </c>
      <c r="B38">
        <v>1068218</v>
      </c>
      <c r="C38">
        <f>1852.3+200</f>
        <v>2052.3000000000002</v>
      </c>
      <c r="D38">
        <f t="shared" si="1"/>
        <v>90004.510334746359</v>
      </c>
      <c r="E38">
        <v>50000</v>
      </c>
      <c r="F38">
        <v>30000</v>
      </c>
      <c r="G38">
        <v>50000</v>
      </c>
      <c r="H38">
        <v>110000</v>
      </c>
      <c r="I38">
        <v>15000</v>
      </c>
      <c r="L38">
        <f t="shared" si="2"/>
        <v>255000</v>
      </c>
    </row>
    <row r="39" spans="1:13" x14ac:dyDescent="0.25">
      <c r="A39">
        <v>16</v>
      </c>
      <c r="B39">
        <v>885807</v>
      </c>
      <c r="C39">
        <f>1848+200</f>
        <v>2048</v>
      </c>
      <c r="D39">
        <f t="shared" si="1"/>
        <v>74791.868378906249</v>
      </c>
      <c r="E39">
        <v>20000</v>
      </c>
      <c r="F39">
        <v>25000</v>
      </c>
      <c r="G39">
        <v>30000</v>
      </c>
      <c r="H39">
        <v>70000</v>
      </c>
      <c r="I39">
        <v>5000</v>
      </c>
      <c r="L39">
        <f t="shared" si="2"/>
        <v>150000</v>
      </c>
    </row>
    <row r="40" spans="1:13" x14ac:dyDescent="0.25">
      <c r="A40">
        <v>17</v>
      </c>
      <c r="B40">
        <v>953685</v>
      </c>
      <c r="C40">
        <f>1848+200</f>
        <v>2048</v>
      </c>
      <c r="D40">
        <f t="shared" si="1"/>
        <v>80523.051855468744</v>
      </c>
      <c r="E40">
        <v>20000</v>
      </c>
      <c r="F40">
        <v>25000</v>
      </c>
      <c r="G40">
        <v>30000</v>
      </c>
      <c r="H40">
        <v>70000</v>
      </c>
      <c r="L40">
        <f t="shared" si="2"/>
        <v>145000</v>
      </c>
    </row>
    <row r="41" spans="1:13" x14ac:dyDescent="0.25">
      <c r="A41">
        <v>18</v>
      </c>
      <c r="B41">
        <f>554831+168865</f>
        <v>723696</v>
      </c>
      <c r="C41">
        <f>1114.2+116+440</f>
        <v>1670.2</v>
      </c>
      <c r="D41">
        <f t="shared" si="1"/>
        <v>74926.064136031608</v>
      </c>
      <c r="E41">
        <v>30000</v>
      </c>
      <c r="F41">
        <v>80000</v>
      </c>
      <c r="G41">
        <v>10000</v>
      </c>
      <c r="H41">
        <v>60000</v>
      </c>
      <c r="L41">
        <f t="shared" si="2"/>
        <v>180000</v>
      </c>
    </row>
    <row r="42" spans="1:13" x14ac:dyDescent="0.25">
      <c r="A42">
        <v>19</v>
      </c>
      <c r="B42">
        <v>561300</v>
      </c>
      <c r="C42">
        <f>1064+168</f>
        <v>1232</v>
      </c>
      <c r="D42">
        <f t="shared" si="1"/>
        <v>78782.464285714275</v>
      </c>
      <c r="E42">
        <v>20000</v>
      </c>
      <c r="F42">
        <v>30000</v>
      </c>
      <c r="L42">
        <f t="shared" si="2"/>
        <v>50000</v>
      </c>
      <c r="M42" s="1"/>
    </row>
    <row r="43" spans="1:13" x14ac:dyDescent="0.25">
      <c r="A43">
        <v>20</v>
      </c>
      <c r="B43">
        <v>929536</v>
      </c>
      <c r="C43">
        <f>1848+200</f>
        <v>2048</v>
      </c>
      <c r="D43">
        <f t="shared" si="1"/>
        <v>78484.064999999988</v>
      </c>
      <c r="E43">
        <v>60000</v>
      </c>
      <c r="F43">
        <v>30000</v>
      </c>
      <c r="G43">
        <v>30000</v>
      </c>
      <c r="H43">
        <v>20000</v>
      </c>
      <c r="I43">
        <v>10000</v>
      </c>
      <c r="L43">
        <f t="shared" si="2"/>
        <v>150000</v>
      </c>
    </row>
    <row r="45" spans="1:13" x14ac:dyDescent="0.25">
      <c r="A45" s="2">
        <v>2020</v>
      </c>
    </row>
    <row r="46" spans="1:13" x14ac:dyDescent="0.25">
      <c r="A46">
        <v>1</v>
      </c>
      <c r="B46">
        <v>775902</v>
      </c>
      <c r="C46">
        <f>1724.83+200</f>
        <v>1924.83</v>
      </c>
      <c r="D46">
        <f t="shared" si="1"/>
        <v>69704.323935100751</v>
      </c>
      <c r="E46">
        <v>5000</v>
      </c>
      <c r="F46">
        <v>95000</v>
      </c>
      <c r="L46">
        <f t="shared" ref="L46:L63" si="3">SUM(E46:K46)</f>
        <v>100000</v>
      </c>
    </row>
    <row r="47" spans="1:13" x14ac:dyDescent="0.25">
      <c r="A47">
        <v>2</v>
      </c>
      <c r="B47">
        <v>924155</v>
      </c>
      <c r="C47">
        <f>1702.99+200</f>
        <v>1902.99</v>
      </c>
      <c r="D47">
        <f t="shared" si="1"/>
        <v>83975.681742941364</v>
      </c>
      <c r="E47">
        <v>30000</v>
      </c>
      <c r="F47">
        <v>40000</v>
      </c>
      <c r="G47">
        <v>72283</v>
      </c>
      <c r="L47">
        <f t="shared" si="3"/>
        <v>142283</v>
      </c>
    </row>
    <row r="48" spans="1:13" x14ac:dyDescent="0.25">
      <c r="A48">
        <v>3</v>
      </c>
      <c r="B48">
        <v>960288</v>
      </c>
      <c r="C48">
        <f>1685+200</f>
        <v>1885</v>
      </c>
      <c r="D48">
        <f t="shared" si="1"/>
        <v>88091.777697612721</v>
      </c>
      <c r="E48">
        <v>30000</v>
      </c>
      <c r="F48">
        <v>30000</v>
      </c>
      <c r="G48">
        <v>14000</v>
      </c>
      <c r="H48">
        <v>126000</v>
      </c>
      <c r="L48">
        <f t="shared" si="3"/>
        <v>200000</v>
      </c>
    </row>
    <row r="49" spans="1:12" x14ac:dyDescent="0.25">
      <c r="A49">
        <v>4</v>
      </c>
      <c r="B49">
        <v>786934</v>
      </c>
      <c r="C49">
        <f>1776.46+200</f>
        <v>1976.46</v>
      </c>
      <c r="D49">
        <f t="shared" si="1"/>
        <v>68848.662396405693</v>
      </c>
      <c r="E49">
        <v>5000</v>
      </c>
      <c r="F49">
        <v>15000</v>
      </c>
      <c r="G49">
        <v>60000</v>
      </c>
      <c r="L49">
        <f t="shared" si="3"/>
        <v>80000</v>
      </c>
    </row>
    <row r="50" spans="1:12" x14ac:dyDescent="0.25">
      <c r="A50">
        <v>5</v>
      </c>
      <c r="B50">
        <f>70958+93357+62520</f>
        <v>226835</v>
      </c>
      <c r="C50">
        <f>152+156+176+20</f>
        <v>504</v>
      </c>
      <c r="D50">
        <f t="shared" si="1"/>
        <v>77826.008333333331</v>
      </c>
      <c r="E50">
        <v>0</v>
      </c>
      <c r="L50">
        <f t="shared" si="3"/>
        <v>0</v>
      </c>
    </row>
    <row r="51" spans="1:12" x14ac:dyDescent="0.25">
      <c r="A51">
        <v>6</v>
      </c>
      <c r="B51">
        <v>700466</v>
      </c>
      <c r="C51">
        <f>1742+200</f>
        <v>1942</v>
      </c>
      <c r="D51">
        <f t="shared" si="1"/>
        <v>62371.050834191548</v>
      </c>
      <c r="E51">
        <v>15000</v>
      </c>
      <c r="F51">
        <v>10000</v>
      </c>
      <c r="G51">
        <v>85000</v>
      </c>
      <c r="L51">
        <f t="shared" si="3"/>
        <v>110000</v>
      </c>
    </row>
    <row r="52" spans="1:12" x14ac:dyDescent="0.25">
      <c r="A52">
        <v>7</v>
      </c>
      <c r="B52">
        <v>831429</v>
      </c>
      <c r="C52">
        <f>1311.45+200</f>
        <v>1511.45</v>
      </c>
      <c r="D52">
        <f t="shared" si="1"/>
        <v>95121.04448046576</v>
      </c>
      <c r="E52">
        <v>20000</v>
      </c>
      <c r="F52">
        <v>110000</v>
      </c>
      <c r="G52">
        <v>20000</v>
      </c>
      <c r="L52">
        <f t="shared" si="3"/>
        <v>150000</v>
      </c>
    </row>
    <row r="53" spans="1:12" x14ac:dyDescent="0.25">
      <c r="A53">
        <v>8</v>
      </c>
      <c r="B53">
        <v>829818</v>
      </c>
      <c r="C53">
        <f>1766.56+200</f>
        <v>1966.56</v>
      </c>
      <c r="D53">
        <f t="shared" si="1"/>
        <v>72966.056748840609</v>
      </c>
      <c r="E53">
        <v>30000</v>
      </c>
      <c r="F53">
        <v>25000</v>
      </c>
      <c r="G53">
        <v>95000</v>
      </c>
      <c r="L53">
        <f t="shared" si="3"/>
        <v>150000</v>
      </c>
    </row>
    <row r="54" spans="1:12" x14ac:dyDescent="0.25">
      <c r="A54">
        <v>9</v>
      </c>
      <c r="B54">
        <v>1377971</v>
      </c>
      <c r="C54">
        <f>1989.28+200</f>
        <v>2189.2799999999997</v>
      </c>
      <c r="D54">
        <f t="shared" si="1"/>
        <v>108838.86269458452</v>
      </c>
      <c r="E54">
        <v>15000</v>
      </c>
      <c r="F54">
        <v>50000</v>
      </c>
      <c r="G54">
        <v>70000</v>
      </c>
      <c r="H54">
        <v>15000</v>
      </c>
      <c r="I54">
        <v>115000</v>
      </c>
      <c r="J54">
        <v>50000</v>
      </c>
      <c r="L54">
        <f t="shared" si="3"/>
        <v>315000</v>
      </c>
    </row>
    <row r="55" spans="1:12" x14ac:dyDescent="0.25">
      <c r="A55">
        <v>10</v>
      </c>
      <c r="B55">
        <v>558878</v>
      </c>
      <c r="C55">
        <f>1188.5+132</f>
        <v>1320.5</v>
      </c>
      <c r="D55">
        <f t="shared" si="1"/>
        <v>73185.296296857239</v>
      </c>
      <c r="E55">
        <v>10000</v>
      </c>
      <c r="F55">
        <v>30000</v>
      </c>
      <c r="L55">
        <f t="shared" si="3"/>
        <v>40000</v>
      </c>
    </row>
    <row r="56" spans="1:12" x14ac:dyDescent="0.25">
      <c r="A56">
        <v>11</v>
      </c>
      <c r="B56">
        <v>922903</v>
      </c>
      <c r="C56">
        <f>1789.67+200</f>
        <v>1989.67</v>
      </c>
      <c r="D56">
        <f t="shared" si="1"/>
        <v>80208.470128212211</v>
      </c>
      <c r="E56">
        <v>20000</v>
      </c>
      <c r="F56">
        <v>30000</v>
      </c>
      <c r="G56">
        <v>14000</v>
      </c>
      <c r="H56">
        <v>86000</v>
      </c>
      <c r="L56">
        <f t="shared" si="3"/>
        <v>150000</v>
      </c>
    </row>
    <row r="57" spans="1:12" x14ac:dyDescent="0.25">
      <c r="A57">
        <v>12</v>
      </c>
      <c r="B57">
        <v>1031118</v>
      </c>
      <c r="C57">
        <f>1823.08+200</f>
        <v>2023.08</v>
      </c>
      <c r="D57">
        <f t="shared" si="1"/>
        <v>88133.402811554653</v>
      </c>
      <c r="E57">
        <v>40000</v>
      </c>
      <c r="F57">
        <v>40000</v>
      </c>
      <c r="G57">
        <v>30000</v>
      </c>
      <c r="H57">
        <v>70000</v>
      </c>
      <c r="L57">
        <f t="shared" si="3"/>
        <v>180000</v>
      </c>
    </row>
    <row r="58" spans="1:12" x14ac:dyDescent="0.25">
      <c r="A58">
        <v>13</v>
      </c>
      <c r="B58">
        <v>1248138</v>
      </c>
      <c r="C58">
        <f>1839.03+200</f>
        <v>2039.03</v>
      </c>
      <c r="D58">
        <f t="shared" si="1"/>
        <v>105848.38033770958</v>
      </c>
      <c r="E58">
        <v>30000</v>
      </c>
      <c r="F58">
        <v>30000</v>
      </c>
      <c r="G58">
        <v>40000</v>
      </c>
      <c r="H58">
        <v>180000</v>
      </c>
      <c r="I58">
        <v>25000</v>
      </c>
      <c r="L58">
        <f t="shared" si="3"/>
        <v>305000</v>
      </c>
    </row>
    <row r="59" spans="1:12" x14ac:dyDescent="0.25">
      <c r="A59">
        <v>14</v>
      </c>
      <c r="B59">
        <v>997193</v>
      </c>
      <c r="C59">
        <f>1568+200</f>
        <v>1768</v>
      </c>
      <c r="D59">
        <f t="shared" si="1"/>
        <v>97530.890022624415</v>
      </c>
      <c r="E59">
        <v>30000</v>
      </c>
      <c r="F59">
        <v>35000</v>
      </c>
      <c r="G59">
        <v>110000</v>
      </c>
      <c r="L59">
        <f t="shared" si="3"/>
        <v>175000</v>
      </c>
    </row>
    <row r="60" spans="1:12" x14ac:dyDescent="0.25">
      <c r="A60">
        <v>15</v>
      </c>
      <c r="B60">
        <v>638510</v>
      </c>
      <c r="C60">
        <f>1543+168</f>
        <v>1711</v>
      </c>
      <c r="D60">
        <f t="shared" si="1"/>
        <v>64530.186557568668</v>
      </c>
      <c r="E60">
        <v>30000</v>
      </c>
      <c r="F60">
        <v>90000</v>
      </c>
      <c r="G60">
        <v>15000</v>
      </c>
      <c r="L60">
        <f t="shared" si="3"/>
        <v>135000</v>
      </c>
    </row>
    <row r="61" spans="1:12" x14ac:dyDescent="0.25">
      <c r="A61">
        <v>16</v>
      </c>
      <c r="B61">
        <v>1031295</v>
      </c>
      <c r="C61">
        <f>1858.65+200</f>
        <v>2058.65</v>
      </c>
      <c r="D61">
        <f t="shared" si="1"/>
        <v>86625.473684210519</v>
      </c>
      <c r="E61">
        <v>30000</v>
      </c>
      <c r="F61">
        <v>25000</v>
      </c>
      <c r="G61">
        <v>120000</v>
      </c>
      <c r="L61">
        <f t="shared" si="3"/>
        <v>175000</v>
      </c>
    </row>
    <row r="62" spans="1:12" x14ac:dyDescent="0.25">
      <c r="A62">
        <v>17</v>
      </c>
      <c r="B62">
        <v>983712</v>
      </c>
      <c r="C62">
        <f>1860.03+200</f>
        <v>2060.0299999999997</v>
      </c>
      <c r="D62">
        <f t="shared" ref="D62:D106" si="4">B62/C62*$D$1</f>
        <v>82573.301864535955</v>
      </c>
      <c r="E62">
        <v>25000</v>
      </c>
      <c r="F62">
        <v>5000</v>
      </c>
      <c r="G62">
        <v>40000</v>
      </c>
      <c r="H62">
        <v>10000</v>
      </c>
      <c r="I62">
        <v>100000</v>
      </c>
      <c r="L62">
        <f t="shared" si="3"/>
        <v>180000</v>
      </c>
    </row>
    <row r="63" spans="1:12" x14ac:dyDescent="0.25">
      <c r="A63">
        <v>18</v>
      </c>
      <c r="B63">
        <v>984509</v>
      </c>
      <c r="C63">
        <f>1716.22+200</f>
        <v>1916.22</v>
      </c>
      <c r="D63">
        <f t="shared" si="4"/>
        <v>88842.249992172088</v>
      </c>
      <c r="E63">
        <v>5000</v>
      </c>
      <c r="F63">
        <v>30000</v>
      </c>
      <c r="G63">
        <v>120000</v>
      </c>
      <c r="L63">
        <f t="shared" si="3"/>
        <v>155000</v>
      </c>
    </row>
    <row r="65" spans="1:12" x14ac:dyDescent="0.25">
      <c r="A65" s="2">
        <v>2021</v>
      </c>
    </row>
    <row r="66" spans="1:12" x14ac:dyDescent="0.25">
      <c r="A66">
        <v>1</v>
      </c>
      <c r="B66">
        <v>889386</v>
      </c>
      <c r="C66">
        <f>1864+160</f>
        <v>2024</v>
      </c>
      <c r="D66">
        <f t="shared" si="4"/>
        <v>75984.499565217382</v>
      </c>
      <c r="E66">
        <v>15000</v>
      </c>
      <c r="F66">
        <v>35000</v>
      </c>
      <c r="G66">
        <v>8046</v>
      </c>
      <c r="H66">
        <v>40000</v>
      </c>
      <c r="I66">
        <v>50000</v>
      </c>
      <c r="L66">
        <f t="shared" ref="L66:L96" si="5">SUM(E66:K66)</f>
        <v>148046</v>
      </c>
    </row>
    <row r="67" spans="1:12" x14ac:dyDescent="0.25">
      <c r="A67">
        <v>2</v>
      </c>
      <c r="B67">
        <v>1056322</v>
      </c>
      <c r="C67">
        <f>1864+160</f>
        <v>2024</v>
      </c>
      <c r="D67">
        <f t="shared" si="4"/>
        <v>90246.640434782603</v>
      </c>
      <c r="E67">
        <v>40000</v>
      </c>
      <c r="F67">
        <v>42500</v>
      </c>
      <c r="G67">
        <v>10729</v>
      </c>
      <c r="H67">
        <v>55000</v>
      </c>
      <c r="I67">
        <v>85000</v>
      </c>
      <c r="L67">
        <f t="shared" si="5"/>
        <v>233229</v>
      </c>
    </row>
    <row r="68" spans="1:12" x14ac:dyDescent="0.25">
      <c r="A68">
        <v>3</v>
      </c>
      <c r="B68">
        <v>1027800</v>
      </c>
      <c r="C68">
        <f>1536+200</f>
        <v>1736</v>
      </c>
      <c r="D68">
        <f t="shared" si="4"/>
        <v>102377.4055299539</v>
      </c>
      <c r="E68">
        <v>40000</v>
      </c>
      <c r="F68">
        <v>65000</v>
      </c>
      <c r="G68">
        <v>10729</v>
      </c>
      <c r="H68">
        <v>65000</v>
      </c>
      <c r="I68">
        <v>100000</v>
      </c>
      <c r="L68">
        <f t="shared" si="5"/>
        <v>280729</v>
      </c>
    </row>
    <row r="69" spans="1:12" x14ac:dyDescent="0.25">
      <c r="A69">
        <v>4</v>
      </c>
      <c r="B69">
        <v>912189</v>
      </c>
      <c r="C69">
        <f>1864+176</f>
        <v>2040</v>
      </c>
      <c r="D69">
        <f t="shared" si="4"/>
        <v>77321.432294117636</v>
      </c>
      <c r="E69">
        <v>20000</v>
      </c>
      <c r="F69">
        <v>30000</v>
      </c>
      <c r="G69">
        <v>8046</v>
      </c>
      <c r="H69">
        <v>45000</v>
      </c>
      <c r="I69">
        <v>60000</v>
      </c>
      <c r="L69">
        <f t="shared" si="5"/>
        <v>163046</v>
      </c>
    </row>
    <row r="70" spans="1:12" x14ac:dyDescent="0.25">
      <c r="A70">
        <v>5</v>
      </c>
      <c r="B70">
        <v>823347</v>
      </c>
      <c r="C70">
        <f>1704.75+200</f>
        <v>1904.75</v>
      </c>
      <c r="D70">
        <f t="shared" si="4"/>
        <v>74746.377865861665</v>
      </c>
      <c r="E70">
        <v>10000</v>
      </c>
      <c r="F70">
        <v>50000</v>
      </c>
      <c r="G70">
        <v>8046</v>
      </c>
      <c r="H70">
        <v>40000</v>
      </c>
      <c r="I70">
        <v>50000</v>
      </c>
      <c r="L70">
        <f t="shared" si="5"/>
        <v>158046</v>
      </c>
    </row>
    <row r="71" spans="1:12" x14ac:dyDescent="0.25">
      <c r="A71">
        <v>6</v>
      </c>
      <c r="B71">
        <v>1120829</v>
      </c>
      <c r="C71">
        <f>1856.168</f>
        <v>1856.1679999999999</v>
      </c>
      <c r="D71">
        <f t="shared" si="4"/>
        <v>104416.06076605133</v>
      </c>
      <c r="E71">
        <v>30000</v>
      </c>
      <c r="F71">
        <v>40000</v>
      </c>
      <c r="G71">
        <v>50000</v>
      </c>
      <c r="H71">
        <v>1500</v>
      </c>
      <c r="I71">
        <v>85000</v>
      </c>
      <c r="L71">
        <f t="shared" si="5"/>
        <v>206500</v>
      </c>
    </row>
    <row r="72" spans="1:12" x14ac:dyDescent="0.25">
      <c r="A72">
        <v>7</v>
      </c>
      <c r="B72">
        <v>951636</v>
      </c>
      <c r="C72">
        <f>1824+200</f>
        <v>2024</v>
      </c>
      <c r="D72">
        <f t="shared" si="4"/>
        <v>81302.814782608693</v>
      </c>
      <c r="E72">
        <v>40000</v>
      </c>
      <c r="F72">
        <v>40000</v>
      </c>
      <c r="G72">
        <v>10729</v>
      </c>
      <c r="H72">
        <v>50000</v>
      </c>
      <c r="I72">
        <v>75000</v>
      </c>
      <c r="L72">
        <f t="shared" si="5"/>
        <v>215729</v>
      </c>
    </row>
    <row r="73" spans="1:12" x14ac:dyDescent="0.25">
      <c r="A73">
        <v>8</v>
      </c>
      <c r="B73">
        <v>1344702</v>
      </c>
      <c r="C73">
        <f>1843.48+200</f>
        <v>2043.48</v>
      </c>
      <c r="D73">
        <f t="shared" si="4"/>
        <v>113789.15861177989</v>
      </c>
      <c r="E73">
        <v>55000</v>
      </c>
      <c r="F73">
        <v>60000</v>
      </c>
      <c r="G73">
        <v>8046</v>
      </c>
      <c r="H73">
        <v>75000</v>
      </c>
      <c r="I73">
        <v>45000</v>
      </c>
      <c r="J73">
        <v>135000</v>
      </c>
      <c r="L73">
        <f t="shared" si="5"/>
        <v>378046</v>
      </c>
    </row>
    <row r="74" spans="1:12" x14ac:dyDescent="0.25">
      <c r="A74">
        <v>9</v>
      </c>
      <c r="B74">
        <v>1015848</v>
      </c>
      <c r="C74">
        <f>1845.9+200</f>
        <v>2045.9</v>
      </c>
      <c r="D74">
        <f t="shared" si="4"/>
        <v>85859.737113250885</v>
      </c>
      <c r="E74">
        <v>35000</v>
      </c>
      <c r="F74">
        <v>40000</v>
      </c>
      <c r="G74">
        <v>50000</v>
      </c>
      <c r="H74">
        <v>75000</v>
      </c>
      <c r="L74">
        <f t="shared" si="5"/>
        <v>200000</v>
      </c>
    </row>
    <row r="75" spans="1:12" x14ac:dyDescent="0.25">
      <c r="A75">
        <v>10</v>
      </c>
      <c r="B75">
        <v>1192113</v>
      </c>
      <c r="C75">
        <f>1834.76+160</f>
        <v>1994.76</v>
      </c>
      <c r="D75">
        <f t="shared" si="4"/>
        <v>103340.8429886302</v>
      </c>
      <c r="E75">
        <v>40000</v>
      </c>
      <c r="F75">
        <v>70000</v>
      </c>
      <c r="G75">
        <v>13411</v>
      </c>
      <c r="H75">
        <v>60000</v>
      </c>
      <c r="I75">
        <v>60000</v>
      </c>
      <c r="J75">
        <v>85000</v>
      </c>
      <c r="L75">
        <f t="shared" si="5"/>
        <v>328411</v>
      </c>
    </row>
    <row r="76" spans="1:12" x14ac:dyDescent="0.25">
      <c r="A76">
        <v>11</v>
      </c>
      <c r="B76">
        <v>748384</v>
      </c>
      <c r="C76">
        <f>1362+150</f>
        <v>1512</v>
      </c>
      <c r="D76">
        <f t="shared" si="4"/>
        <v>85588.99555555555</v>
      </c>
      <c r="E76">
        <v>40000</v>
      </c>
      <c r="F76">
        <v>8046</v>
      </c>
      <c r="G76">
        <v>60000</v>
      </c>
      <c r="H76">
        <v>95000</v>
      </c>
      <c r="L76">
        <f t="shared" si="5"/>
        <v>203046</v>
      </c>
    </row>
    <row r="77" spans="1:12" x14ac:dyDescent="0.25">
      <c r="A77">
        <v>12</v>
      </c>
      <c r="B77">
        <v>1327861</v>
      </c>
      <c r="C77">
        <f>1848+192</f>
        <v>2040</v>
      </c>
      <c r="D77">
        <f t="shared" si="4"/>
        <v>112555.74711764704</v>
      </c>
      <c r="E77">
        <v>60000</v>
      </c>
      <c r="F77">
        <v>70000</v>
      </c>
      <c r="G77">
        <v>10729</v>
      </c>
      <c r="H77">
        <v>75000</v>
      </c>
      <c r="I77">
        <v>145000</v>
      </c>
      <c r="L77">
        <f t="shared" si="5"/>
        <v>360729</v>
      </c>
    </row>
    <row r="78" spans="1:12" x14ac:dyDescent="0.25">
      <c r="A78">
        <v>13</v>
      </c>
      <c r="B78">
        <v>1079711</v>
      </c>
      <c r="C78">
        <f>1598.81+200</f>
        <v>1798.81</v>
      </c>
      <c r="D78">
        <f t="shared" si="4"/>
        <v>103792.85534325471</v>
      </c>
      <c r="E78">
        <v>35000</v>
      </c>
      <c r="F78">
        <v>40000</v>
      </c>
      <c r="G78">
        <v>50000</v>
      </c>
      <c r="H78">
        <v>80000</v>
      </c>
      <c r="L78">
        <f t="shared" si="5"/>
        <v>205000</v>
      </c>
    </row>
    <row r="79" spans="1:12" x14ac:dyDescent="0.25">
      <c r="A79">
        <v>14</v>
      </c>
      <c r="B79">
        <v>1062345</v>
      </c>
      <c r="C79">
        <f>1800+200</f>
        <v>2000</v>
      </c>
      <c r="D79">
        <f t="shared" si="4"/>
        <v>91850.348700000002</v>
      </c>
      <c r="E79">
        <v>50000</v>
      </c>
      <c r="F79">
        <v>45000</v>
      </c>
      <c r="G79">
        <v>8046</v>
      </c>
      <c r="H79">
        <v>55000</v>
      </c>
      <c r="I79">
        <v>95000</v>
      </c>
      <c r="L79">
        <f t="shared" si="5"/>
        <v>253046</v>
      </c>
    </row>
    <row r="80" spans="1:12" x14ac:dyDescent="0.25">
      <c r="A80">
        <v>15</v>
      </c>
      <c r="B80">
        <v>1032574</v>
      </c>
      <c r="C80">
        <f>1704+200</f>
        <v>1904</v>
      </c>
      <c r="D80">
        <f t="shared" si="4"/>
        <v>93777.67651260503</v>
      </c>
      <c r="E80">
        <v>35000</v>
      </c>
      <c r="F80">
        <v>40000</v>
      </c>
      <c r="G80">
        <v>55000</v>
      </c>
      <c r="H80">
        <v>85000</v>
      </c>
      <c r="L80">
        <f t="shared" si="5"/>
        <v>215000</v>
      </c>
    </row>
    <row r="81" spans="1:12" x14ac:dyDescent="0.25">
      <c r="A81">
        <v>16</v>
      </c>
      <c r="B81">
        <v>1069807</v>
      </c>
      <c r="C81">
        <f>1816+200</f>
        <v>2016</v>
      </c>
      <c r="D81">
        <f t="shared" si="4"/>
        <v>91761.421845238088</v>
      </c>
      <c r="E81">
        <v>45000</v>
      </c>
      <c r="F81">
        <v>50000</v>
      </c>
      <c r="G81">
        <v>10729</v>
      </c>
      <c r="H81">
        <v>66000</v>
      </c>
      <c r="I81">
        <v>85000</v>
      </c>
      <c r="L81">
        <f t="shared" si="5"/>
        <v>256729</v>
      </c>
    </row>
    <row r="82" spans="1:12" x14ac:dyDescent="0.25">
      <c r="A82">
        <v>17</v>
      </c>
      <c r="B82">
        <v>1051154</v>
      </c>
      <c r="C82">
        <f>1728+200</f>
        <v>1928</v>
      </c>
      <c r="D82">
        <f t="shared" si="4"/>
        <v>94276.737385892106</v>
      </c>
      <c r="E82">
        <v>10000</v>
      </c>
      <c r="F82">
        <v>40000</v>
      </c>
      <c r="G82">
        <v>8046</v>
      </c>
      <c r="H82">
        <v>40000</v>
      </c>
      <c r="I82">
        <v>50000</v>
      </c>
      <c r="L82">
        <f t="shared" si="5"/>
        <v>148046</v>
      </c>
    </row>
    <row r="84" spans="1:12" x14ac:dyDescent="0.25">
      <c r="A84" s="2">
        <v>2022</v>
      </c>
    </row>
    <row r="85" spans="1:12" x14ac:dyDescent="0.25">
      <c r="A85">
        <v>1</v>
      </c>
      <c r="B85">
        <v>941387</v>
      </c>
      <c r="C85">
        <f>1776+240</f>
        <v>2016</v>
      </c>
      <c r="D85">
        <f t="shared" si="4"/>
        <v>80746.349226190461</v>
      </c>
      <c r="E85">
        <v>40000</v>
      </c>
      <c r="F85">
        <v>50000</v>
      </c>
      <c r="G85">
        <v>40000</v>
      </c>
      <c r="H85">
        <v>40000</v>
      </c>
      <c r="L85">
        <f t="shared" si="5"/>
        <v>170000</v>
      </c>
    </row>
    <row r="86" spans="1:12" x14ac:dyDescent="0.25">
      <c r="A86">
        <v>2</v>
      </c>
      <c r="B86">
        <v>1133019</v>
      </c>
      <c r="C86">
        <f>1792+200</f>
        <v>1992</v>
      </c>
      <c r="D86">
        <f t="shared" si="4"/>
        <v>98354.239698795165</v>
      </c>
      <c r="E86">
        <v>35000</v>
      </c>
      <c r="F86">
        <v>75000</v>
      </c>
      <c r="G86">
        <v>65000</v>
      </c>
      <c r="H86">
        <v>50000</v>
      </c>
      <c r="I86">
        <v>75000</v>
      </c>
      <c r="L86">
        <f t="shared" si="5"/>
        <v>300000</v>
      </c>
    </row>
    <row r="87" spans="1:12" x14ac:dyDescent="0.25">
      <c r="A87">
        <v>3</v>
      </c>
      <c r="B87">
        <v>1050112</v>
      </c>
      <c r="C87">
        <f>1548+196</f>
        <v>1744</v>
      </c>
      <c r="D87">
        <f t="shared" si="4"/>
        <v>104120.04990825687</v>
      </c>
      <c r="E87">
        <v>45000</v>
      </c>
      <c r="F87">
        <v>75000</v>
      </c>
      <c r="G87">
        <v>70000</v>
      </c>
      <c r="H87">
        <v>70000</v>
      </c>
      <c r="L87">
        <f t="shared" si="5"/>
        <v>260000</v>
      </c>
    </row>
    <row r="88" spans="1:12" x14ac:dyDescent="0.25">
      <c r="A88">
        <v>4</v>
      </c>
      <c r="B88">
        <v>850244</v>
      </c>
      <c r="C88">
        <f>1748.68+200</f>
        <v>1948.68</v>
      </c>
      <c r="D88">
        <f t="shared" si="4"/>
        <v>75448.094340784519</v>
      </c>
      <c r="E88">
        <v>40000</v>
      </c>
      <c r="F88">
        <v>45000</v>
      </c>
      <c r="G88">
        <v>35000</v>
      </c>
      <c r="H88">
        <v>20000</v>
      </c>
      <c r="L88">
        <f t="shared" si="5"/>
        <v>140000</v>
      </c>
    </row>
    <row r="89" spans="1:12" x14ac:dyDescent="0.25">
      <c r="A89">
        <v>5</v>
      </c>
      <c r="B89">
        <v>1033704</v>
      </c>
      <c r="C89">
        <f>1712+144</f>
        <v>1856</v>
      </c>
      <c r="D89">
        <f t="shared" si="4"/>
        <v>96308.241206896535</v>
      </c>
      <c r="E89">
        <v>30000</v>
      </c>
      <c r="F89">
        <v>50000</v>
      </c>
      <c r="G89">
        <v>42000</v>
      </c>
      <c r="H89">
        <v>45000</v>
      </c>
      <c r="L89">
        <f t="shared" si="5"/>
        <v>167000</v>
      </c>
    </row>
    <row r="90" spans="1:12" x14ac:dyDescent="0.25">
      <c r="A90">
        <v>6</v>
      </c>
      <c r="B90">
        <v>981146</v>
      </c>
      <c r="C90">
        <f>1872+200</f>
        <v>2072</v>
      </c>
      <c r="D90">
        <f t="shared" si="4"/>
        <v>81882.126602316595</v>
      </c>
      <c r="E90">
        <v>35000</v>
      </c>
      <c r="F90">
        <v>70000</v>
      </c>
      <c r="G90">
        <v>55000</v>
      </c>
      <c r="H90">
        <v>55000</v>
      </c>
      <c r="L90">
        <f t="shared" si="5"/>
        <v>215000</v>
      </c>
    </row>
    <row r="91" spans="1:12" x14ac:dyDescent="0.25">
      <c r="A91">
        <v>7</v>
      </c>
      <c r="B91">
        <v>1374353</v>
      </c>
      <c r="C91">
        <v>2057.61</v>
      </c>
      <c r="D91">
        <f t="shared" si="4"/>
        <v>115499.59455873561</v>
      </c>
      <c r="E91">
        <v>47000</v>
      </c>
      <c r="F91">
        <v>75000</v>
      </c>
      <c r="G91">
        <v>125000</v>
      </c>
      <c r="H91">
        <v>110000</v>
      </c>
      <c r="L91">
        <f t="shared" si="5"/>
        <v>357000</v>
      </c>
    </row>
    <row r="92" spans="1:12" x14ac:dyDescent="0.25">
      <c r="A92">
        <v>8</v>
      </c>
      <c r="B92">
        <v>1073941</v>
      </c>
      <c r="C92">
        <f>1819.99+200</f>
        <v>2019.99</v>
      </c>
      <c r="D92">
        <f t="shared" si="4"/>
        <v>91934.057950781935</v>
      </c>
      <c r="E92">
        <v>30000</v>
      </c>
      <c r="F92">
        <v>60000</v>
      </c>
      <c r="G92">
        <v>57000</v>
      </c>
      <c r="H92">
        <v>60000</v>
      </c>
      <c r="L92">
        <f t="shared" si="5"/>
        <v>207000</v>
      </c>
    </row>
    <row r="93" spans="1:12" x14ac:dyDescent="0.25">
      <c r="A93">
        <v>9</v>
      </c>
      <c r="B93">
        <v>1168382</v>
      </c>
      <c r="C93">
        <f>1817+200</f>
        <v>2017</v>
      </c>
      <c r="D93">
        <f t="shared" si="4"/>
        <v>100166.88916212195</v>
      </c>
      <c r="E93">
        <v>42000</v>
      </c>
      <c r="F93">
        <v>75000</v>
      </c>
      <c r="G93">
        <v>100000</v>
      </c>
      <c r="H93">
        <v>55000</v>
      </c>
      <c r="L93">
        <f t="shared" si="5"/>
        <v>272000</v>
      </c>
    </row>
    <row r="94" spans="1:12" x14ac:dyDescent="0.25">
      <c r="A94">
        <v>10</v>
      </c>
      <c r="B94">
        <v>1024214</v>
      </c>
      <c r="C94">
        <f>1848+184</f>
        <v>2032</v>
      </c>
      <c r="D94">
        <f t="shared" si="4"/>
        <v>87158.998464566932</v>
      </c>
      <c r="E94">
        <v>35000</v>
      </c>
      <c r="F94">
        <v>65000</v>
      </c>
      <c r="G94">
        <v>55000</v>
      </c>
      <c r="H94">
        <v>65000</v>
      </c>
      <c r="L94">
        <f t="shared" si="5"/>
        <v>220000</v>
      </c>
    </row>
    <row r="95" spans="1:12" x14ac:dyDescent="0.25">
      <c r="A95">
        <v>11</v>
      </c>
      <c r="B95">
        <v>1312448</v>
      </c>
      <c r="C95">
        <f>1776+208</f>
        <v>1984</v>
      </c>
      <c r="D95">
        <f t="shared" si="4"/>
        <v>114389.36903225805</v>
      </c>
      <c r="E95">
        <v>45000</v>
      </c>
      <c r="F95">
        <v>85000</v>
      </c>
      <c r="G95">
        <v>75000</v>
      </c>
      <c r="H95">
        <v>120000</v>
      </c>
      <c r="L95">
        <f t="shared" si="5"/>
        <v>325000</v>
      </c>
    </row>
    <row r="96" spans="1:12" x14ac:dyDescent="0.25">
      <c r="A96">
        <v>12</v>
      </c>
      <c r="B96">
        <v>681365</v>
      </c>
      <c r="C96">
        <f>1856+160</f>
        <v>2016</v>
      </c>
      <c r="D96">
        <f t="shared" si="4"/>
        <v>58443.271726190476</v>
      </c>
      <c r="E96">
        <v>19000</v>
      </c>
      <c r="F96">
        <v>25000</v>
      </c>
      <c r="G96">
        <v>55000</v>
      </c>
      <c r="L96">
        <f t="shared" si="5"/>
        <v>99000</v>
      </c>
    </row>
    <row r="97" spans="1:12" x14ac:dyDescent="0.25">
      <c r="A97">
        <v>13</v>
      </c>
      <c r="B97">
        <v>1018720</v>
      </c>
      <c r="C97">
        <f>1686.38+200</f>
        <v>1886.38</v>
      </c>
      <c r="D97">
        <f t="shared" si="4"/>
        <v>93383.656739363214</v>
      </c>
      <c r="E97">
        <v>35000</v>
      </c>
      <c r="F97">
        <v>65000</v>
      </c>
      <c r="G97">
        <v>45000</v>
      </c>
      <c r="H97">
        <v>55000</v>
      </c>
      <c r="L97">
        <f t="shared" ref="L97:L121" si="6">SUM(E97:K97)</f>
        <v>200000</v>
      </c>
    </row>
    <row r="98" spans="1:12" x14ac:dyDescent="0.25">
      <c r="A98">
        <v>14</v>
      </c>
      <c r="B98">
        <v>954005</v>
      </c>
      <c r="C98">
        <f>1496+166</f>
        <v>1662</v>
      </c>
      <c r="D98">
        <f t="shared" si="4"/>
        <v>99257.848736462081</v>
      </c>
      <c r="E98">
        <v>35000</v>
      </c>
      <c r="F98">
        <v>75000</v>
      </c>
      <c r="G98">
        <v>55000</v>
      </c>
      <c r="H98">
        <v>50000</v>
      </c>
      <c r="L98">
        <f t="shared" si="6"/>
        <v>215000</v>
      </c>
    </row>
    <row r="99" spans="1:12" x14ac:dyDescent="0.25">
      <c r="A99">
        <v>15</v>
      </c>
      <c r="B99">
        <v>1134612</v>
      </c>
      <c r="C99">
        <f>1816+168</f>
        <v>1984</v>
      </c>
      <c r="D99">
        <f t="shared" si="4"/>
        <v>98889.67088709677</v>
      </c>
      <c r="E99">
        <v>45000</v>
      </c>
      <c r="F99">
        <v>65000</v>
      </c>
      <c r="G99">
        <v>65000</v>
      </c>
      <c r="H99">
        <v>70000</v>
      </c>
      <c r="L99">
        <f t="shared" si="6"/>
        <v>245000</v>
      </c>
    </row>
    <row r="100" spans="1:12" x14ac:dyDescent="0.25">
      <c r="A100">
        <v>16</v>
      </c>
      <c r="B100">
        <v>1019614</v>
      </c>
      <c r="C100">
        <f>1640+181</f>
        <v>1821</v>
      </c>
      <c r="D100">
        <f t="shared" si="4"/>
        <v>96821.336013179563</v>
      </c>
      <c r="E100">
        <v>45000</v>
      </c>
      <c r="F100">
        <v>30000</v>
      </c>
      <c r="G100">
        <v>65000</v>
      </c>
      <c r="H100">
        <v>62000</v>
      </c>
      <c r="I100">
        <v>60000</v>
      </c>
      <c r="L100">
        <f t="shared" si="6"/>
        <v>262000</v>
      </c>
    </row>
    <row r="101" spans="1:12" x14ac:dyDescent="0.25">
      <c r="A101">
        <v>17</v>
      </c>
      <c r="B101">
        <v>1076852</v>
      </c>
      <c r="C101">
        <f>1816+200</f>
        <v>2016</v>
      </c>
      <c r="D101">
        <f t="shared" si="4"/>
        <v>92365.698333333334</v>
      </c>
      <c r="E101">
        <v>35000</v>
      </c>
      <c r="F101">
        <v>55000</v>
      </c>
      <c r="G101">
        <v>55000</v>
      </c>
      <c r="H101">
        <v>60000</v>
      </c>
      <c r="L101">
        <f t="shared" si="6"/>
        <v>205000</v>
      </c>
    </row>
    <row r="103" spans="1:12" x14ac:dyDescent="0.25">
      <c r="A103" s="2">
        <v>2023</v>
      </c>
    </row>
    <row r="104" spans="1:12" x14ac:dyDescent="0.25">
      <c r="A104">
        <v>1</v>
      </c>
      <c r="B104">
        <v>478577</v>
      </c>
      <c r="C104">
        <f>176+152+112+184+160+40+48+16</f>
        <v>888</v>
      </c>
      <c r="D104">
        <f t="shared" si="4"/>
        <v>93193.16986486486</v>
      </c>
      <c r="E104">
        <v>25000</v>
      </c>
      <c r="F104">
        <v>35000</v>
      </c>
      <c r="L104">
        <f t="shared" si="6"/>
        <v>60000</v>
      </c>
    </row>
    <row r="105" spans="1:12" x14ac:dyDescent="0.25">
      <c r="A105">
        <v>2</v>
      </c>
      <c r="B105">
        <v>1265319</v>
      </c>
      <c r="C105">
        <f>1760+200</f>
        <v>1960</v>
      </c>
      <c r="D105">
        <f t="shared" si="4"/>
        <v>111632.12320408162</v>
      </c>
      <c r="E105">
        <v>50000</v>
      </c>
      <c r="F105">
        <v>70000</v>
      </c>
      <c r="G105">
        <v>110000</v>
      </c>
      <c r="H105">
        <v>75000</v>
      </c>
      <c r="L105">
        <f t="shared" si="6"/>
        <v>305000</v>
      </c>
    </row>
    <row r="106" spans="1:12" x14ac:dyDescent="0.25">
      <c r="A106">
        <v>3</v>
      </c>
      <c r="B106">
        <v>1165007</v>
      </c>
      <c r="C106">
        <f>1568+200</f>
        <v>1768</v>
      </c>
      <c r="D106">
        <f t="shared" si="4"/>
        <v>113944.01042986424</v>
      </c>
      <c r="E106">
        <v>40000</v>
      </c>
      <c r="F106">
        <v>65000</v>
      </c>
      <c r="G106">
        <v>95000</v>
      </c>
      <c r="H106">
        <v>15000</v>
      </c>
      <c r="I106">
        <v>75000</v>
      </c>
      <c r="L106">
        <f t="shared" si="6"/>
        <v>290000</v>
      </c>
    </row>
    <row r="107" spans="1:12" x14ac:dyDescent="0.25">
      <c r="A107">
        <v>4</v>
      </c>
      <c r="B107">
        <v>261444</v>
      </c>
      <c r="C107">
        <f>144+16</f>
        <v>160</v>
      </c>
      <c r="D107">
        <f t="shared" ref="D107:D121" si="7">B107/C107*$D$1</f>
        <v>282555.603</v>
      </c>
      <c r="E107">
        <v>190000</v>
      </c>
      <c r="L107">
        <f t="shared" si="6"/>
        <v>190000</v>
      </c>
    </row>
    <row r="108" spans="1:12" x14ac:dyDescent="0.25">
      <c r="A108">
        <v>5</v>
      </c>
      <c r="B108">
        <v>996806</v>
      </c>
      <c r="C108">
        <f>1434+256</f>
        <v>1690</v>
      </c>
      <c r="D108">
        <f t="shared" si="7"/>
        <v>101992.71805917159</v>
      </c>
      <c r="E108">
        <v>20000</v>
      </c>
      <c r="F108">
        <v>35000</v>
      </c>
      <c r="G108">
        <v>75000</v>
      </c>
      <c r="H108">
        <v>40000</v>
      </c>
      <c r="L108">
        <f t="shared" si="6"/>
        <v>170000</v>
      </c>
    </row>
    <row r="109" spans="1:12" x14ac:dyDescent="0.25">
      <c r="A109">
        <v>6</v>
      </c>
      <c r="B109">
        <v>48078</v>
      </c>
      <c r="C109">
        <f>160+16</f>
        <v>176</v>
      </c>
      <c r="D109">
        <f t="shared" si="7"/>
        <v>47236.635000000002</v>
      </c>
      <c r="E109">
        <v>0</v>
      </c>
      <c r="L109">
        <f t="shared" si="6"/>
        <v>0</v>
      </c>
    </row>
    <row r="110" spans="1:12" x14ac:dyDescent="0.25">
      <c r="A110">
        <v>7</v>
      </c>
      <c r="B110">
        <v>104485</v>
      </c>
      <c r="C110">
        <f>176+16</f>
        <v>192</v>
      </c>
      <c r="D110">
        <f t="shared" si="7"/>
        <v>94101.803125000006</v>
      </c>
      <c r="E110">
        <v>30000</v>
      </c>
      <c r="L110">
        <f t="shared" si="6"/>
        <v>30000</v>
      </c>
    </row>
    <row r="111" spans="1:12" x14ac:dyDescent="0.25">
      <c r="A111">
        <v>8</v>
      </c>
      <c r="B111">
        <v>1496016</v>
      </c>
      <c r="C111">
        <f>1848+200</f>
        <v>2048</v>
      </c>
      <c r="D111">
        <f t="shared" si="7"/>
        <v>126314.00718749998</v>
      </c>
      <c r="E111">
        <v>60000</v>
      </c>
      <c r="F111">
        <v>65000</v>
      </c>
      <c r="G111">
        <v>85000</v>
      </c>
      <c r="H111">
        <v>135000</v>
      </c>
      <c r="I111">
        <v>80000</v>
      </c>
      <c r="L111">
        <f t="shared" si="6"/>
        <v>425000</v>
      </c>
    </row>
    <row r="112" spans="1:12" x14ac:dyDescent="0.25">
      <c r="A112">
        <v>9</v>
      </c>
      <c r="B112">
        <v>1213769</v>
      </c>
      <c r="C112">
        <f>1804.36+200</f>
        <v>2004.36</v>
      </c>
      <c r="D112">
        <f t="shared" si="7"/>
        <v>104714.19080404718</v>
      </c>
      <c r="E112">
        <v>2500</v>
      </c>
      <c r="F112">
        <v>35000</v>
      </c>
      <c r="G112">
        <v>75000</v>
      </c>
      <c r="H112">
        <v>95000</v>
      </c>
      <c r="I112">
        <v>75000</v>
      </c>
      <c r="L112">
        <f t="shared" si="6"/>
        <v>282500</v>
      </c>
    </row>
    <row r="113" spans="1:12" x14ac:dyDescent="0.25">
      <c r="A113">
        <v>10</v>
      </c>
      <c r="B113">
        <v>1282557</v>
      </c>
      <c r="C113">
        <f>1736+216</f>
        <v>1952</v>
      </c>
      <c r="D113">
        <f t="shared" si="7"/>
        <v>113616.67850409835</v>
      </c>
      <c r="E113">
        <v>60000</v>
      </c>
      <c r="F113">
        <v>40000</v>
      </c>
      <c r="G113">
        <v>7000</v>
      </c>
      <c r="H113">
        <v>70000</v>
      </c>
      <c r="I113">
        <v>100000</v>
      </c>
      <c r="J113">
        <v>75000</v>
      </c>
      <c r="L113">
        <f t="shared" si="6"/>
        <v>352000</v>
      </c>
    </row>
    <row r="114" spans="1:12" x14ac:dyDescent="0.25">
      <c r="A114">
        <v>11</v>
      </c>
      <c r="B114">
        <v>1165815</v>
      </c>
      <c r="C114">
        <f>1832+192</f>
        <v>2024</v>
      </c>
      <c r="D114">
        <f t="shared" si="7"/>
        <v>99601.15108695651</v>
      </c>
      <c r="E114">
        <v>35000</v>
      </c>
      <c r="F114">
        <v>65000</v>
      </c>
      <c r="G114">
        <v>100000</v>
      </c>
      <c r="H114">
        <v>80000</v>
      </c>
      <c r="L114">
        <f t="shared" si="6"/>
        <v>280000</v>
      </c>
    </row>
    <row r="115" spans="1:12" x14ac:dyDescent="0.25">
      <c r="A115">
        <v>12</v>
      </c>
      <c r="B115">
        <v>1569324</v>
      </c>
      <c r="C115">
        <f>1816+200</f>
        <v>2016</v>
      </c>
      <c r="D115">
        <f t="shared" si="7"/>
        <v>134606.89785714285</v>
      </c>
      <c r="E115">
        <v>57500</v>
      </c>
      <c r="F115">
        <v>65000</v>
      </c>
      <c r="G115">
        <v>10000</v>
      </c>
      <c r="H115">
        <v>90000</v>
      </c>
      <c r="I115">
        <v>135000</v>
      </c>
      <c r="J115">
        <v>30000</v>
      </c>
      <c r="K115">
        <v>90000</v>
      </c>
      <c r="L115">
        <f t="shared" si="6"/>
        <v>477500</v>
      </c>
    </row>
    <row r="116" spans="1:12" x14ac:dyDescent="0.25">
      <c r="A116">
        <v>13</v>
      </c>
      <c r="B116">
        <v>866320</v>
      </c>
      <c r="C116">
        <f>1675+168</f>
        <v>1843</v>
      </c>
      <c r="D116">
        <f t="shared" si="7"/>
        <v>81282.720781334778</v>
      </c>
      <c r="E116">
        <v>25000</v>
      </c>
      <c r="F116">
        <v>70000</v>
      </c>
      <c r="G116">
        <v>90000</v>
      </c>
      <c r="H116">
        <v>75000</v>
      </c>
      <c r="L116">
        <f t="shared" si="6"/>
        <v>260000</v>
      </c>
    </row>
    <row r="117" spans="1:12" x14ac:dyDescent="0.25">
      <c r="A117">
        <v>14</v>
      </c>
      <c r="B117">
        <v>1136782</v>
      </c>
      <c r="C117">
        <f>1832+200</f>
        <v>2032</v>
      </c>
      <c r="D117">
        <f t="shared" si="7"/>
        <v>96738.357992125981</v>
      </c>
      <c r="E117">
        <v>35000</v>
      </c>
      <c r="F117">
        <v>55000</v>
      </c>
      <c r="G117">
        <v>100000</v>
      </c>
      <c r="H117">
        <v>75000</v>
      </c>
      <c r="L117">
        <f t="shared" si="6"/>
        <v>265000</v>
      </c>
    </row>
    <row r="118" spans="1:12" x14ac:dyDescent="0.25">
      <c r="A118">
        <v>15</v>
      </c>
      <c r="B118">
        <v>1149816</v>
      </c>
      <c r="C118">
        <f>1660.38+200</f>
        <v>1860.38</v>
      </c>
      <c r="D118">
        <f t="shared" si="7"/>
        <v>106873.96269579332</v>
      </c>
      <c r="E118">
        <v>35000</v>
      </c>
      <c r="F118">
        <v>45000</v>
      </c>
      <c r="G118">
        <v>90000</v>
      </c>
      <c r="H118">
        <v>65000</v>
      </c>
      <c r="L118">
        <f t="shared" si="6"/>
        <v>235000</v>
      </c>
    </row>
    <row r="119" spans="1:12" x14ac:dyDescent="0.25">
      <c r="A119">
        <v>16</v>
      </c>
      <c r="B119">
        <v>647542</v>
      </c>
      <c r="C119">
        <f>696+148</f>
        <v>844</v>
      </c>
      <c r="D119">
        <f t="shared" si="7"/>
        <v>132669.38701421799</v>
      </c>
      <c r="E119">
        <v>60000</v>
      </c>
      <c r="L119">
        <f t="shared" si="6"/>
        <v>60000</v>
      </c>
    </row>
    <row r="120" spans="1:12" x14ac:dyDescent="0.25">
      <c r="A120">
        <v>17</v>
      </c>
      <c r="B120">
        <v>1232088</v>
      </c>
      <c r="C120">
        <f>1832+200</f>
        <v>2032</v>
      </c>
      <c r="D120">
        <f t="shared" si="7"/>
        <v>104848.74850393701</v>
      </c>
      <c r="E120">
        <v>40000</v>
      </c>
      <c r="F120">
        <v>65000</v>
      </c>
      <c r="G120">
        <v>100000</v>
      </c>
      <c r="H120">
        <v>75000</v>
      </c>
      <c r="L120">
        <f t="shared" si="6"/>
        <v>280000</v>
      </c>
    </row>
    <row r="121" spans="1:12" x14ac:dyDescent="0.25">
      <c r="A121">
        <v>18</v>
      </c>
      <c r="B121">
        <f>57110+59098+62832</f>
        <v>179040</v>
      </c>
      <c r="C121">
        <f>160+168+16+16+32</f>
        <v>392</v>
      </c>
      <c r="D121">
        <f t="shared" si="7"/>
        <v>78978.563265306118</v>
      </c>
      <c r="E121">
        <v>40000</v>
      </c>
      <c r="L121">
        <f t="shared" si="6"/>
        <v>40000</v>
      </c>
    </row>
  </sheetData>
  <mergeCells count="1">
    <mergeCell ref="E2: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Nýčová Petra (ÚMČ Praha 3)</dc:creator>
  <cp:lastModifiedBy>Adamíčková Kristýna Mgr. (ÚMČ Praha 3)</cp:lastModifiedBy>
  <cp:lastPrinted>2025-04-10T09:31:10Z</cp:lastPrinted>
  <dcterms:created xsi:type="dcterms:W3CDTF">2024-01-31T06:05:53Z</dcterms:created>
  <dcterms:modified xsi:type="dcterms:W3CDTF">2025-04-10T09:31:50Z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2025-04-10T09:27:57Z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0ba27e43-a30f-458b-9612-f84384c87ff0</vt:lpwstr>
  </property>
  <property fmtid="{D5CDD505-2E9C-101B-9397-08002B2CF9AE}" pid="8" name="MSIP_Label_41ab47b9-8587-4cea-9f3e-42a91d1b73ad_ContentBits">
    <vt:lpwstr>0</vt:lpwstr>
  </property>
  <property fmtid="{D5CDD505-2E9C-101B-9397-08002B2CF9AE}" pid="9" name="MSIP_Label_41ab47b9-8587-4cea-9f3e-42a91d1b73ad_Tag">
    <vt:lpwstr>10, 3, 0, 1</vt:lpwstr>
  </property>
</Properties>
</file>